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форма 2П_действующие" sheetId="1" r:id="rId1"/>
  </sheets>
  <definedNames>
    <definedName name="_ftn1" localSheetId="0">#REF!</definedName>
    <definedName name="_ftn2" localSheetId="0">#REF!</definedName>
    <definedName name="_ftn3" localSheetId="0">#REF!</definedName>
    <definedName name="_ftnref1" localSheetId="0">#REF!</definedName>
    <definedName name="_ftnref2" localSheetId="0">#REF!</definedName>
    <definedName name="_ftnref3" localSheetId="0">#REF!</definedName>
    <definedName name="_Ref346553369" localSheetId="0">#REF!</definedName>
    <definedName name="_xlnm.Print_Area" localSheetId="0">'форма 2П_действующие'!$A$1:$H$80</definedName>
    <definedName name="_xlnm.Print_Titles" localSheetId="0">'форма 2П_действующие'!$9:$10</definedName>
  </definedNames>
  <calcPr calcId="152511"/>
</workbook>
</file>

<file path=xl/sharedStrings.xml><?xml version="1.0" encoding="utf-8"?>
<sst xmlns="http://schemas.openxmlformats.org/spreadsheetml/2006/main" count="180" uniqueCount="115">
  <si>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</si>
  <si>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</si>
  <si>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</si>
  <si>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</si>
  <si>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</si>
  <si>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</si>
  <si>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</si>
  <si>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</si>
  <si>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(на 1 января года)</t>
  </si>
  <si>
    <t>Человек</t>
  </si>
  <si>
    <t>1.1</t>
  </si>
  <si>
    <t>в том числе: городское</t>
  </si>
  <si>
    <t>1.2</t>
  </si>
  <si>
    <t xml:space="preserve">                      сельское</t>
  </si>
  <si>
    <t>2</t>
  </si>
  <si>
    <t>Численность населения среднегодовая</t>
  </si>
  <si>
    <t>3</t>
  </si>
  <si>
    <t>Число родившихся (без учета мертворожденных)</t>
  </si>
  <si>
    <t>4</t>
  </si>
  <si>
    <t>Число умерших</t>
  </si>
  <si>
    <t>5</t>
  </si>
  <si>
    <t>Естественный прирост ( -убыль)</t>
  </si>
  <si>
    <t>6</t>
  </si>
  <si>
    <t>Число прибывших</t>
  </si>
  <si>
    <t>7</t>
  </si>
  <si>
    <t>Число убывших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</si>
  <si>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</si>
  <si>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</si>
  <si>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</si>
  <si>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</si>
  <si>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</si>
  <si>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</si>
  <si>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</si>
  <si>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</si>
  <si>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</si>
  <si>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</si>
  <si>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</si>
  <si>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</si>
  <si>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Промышленное производство</t>
  </si>
  <si>
    <t>1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</si>
  <si>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</si>
  <si>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единиц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</si>
  <si>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</si>
  <si>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тыс. руб.</t>
  </si>
  <si>
    <t>% к предыдущему году в действующих ценах</t>
  </si>
  <si>
    <t>III</t>
  </si>
  <si>
    <t>Сельское хозяйство</t>
  </si>
  <si>
    <t xml:space="preserve">Продукция сельского хозяйства </t>
  </si>
  <si>
    <t>Продукция растениеводства</t>
  </si>
  <si>
    <t>Продукция животноводства</t>
  </si>
  <si>
    <t>IV</t>
  </si>
  <si>
    <t>Строительство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</si>
  <si>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</si>
  <si>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</si>
  <si>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Ввод в действие объектов социально-культурной сферы за счет всех источников финансирования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</si>
  <si>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</si>
  <si>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</si>
  <si>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</si>
  <si>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</si>
  <si>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</si>
  <si>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</si>
  <si>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 (на конец года)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</si>
  <si>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</si>
  <si>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%</t>
  </si>
  <si>
    <t>VI</t>
  </si>
  <si>
    <t>Потребительский рынок</t>
  </si>
  <si>
    <t xml:space="preserve">Оборот розничной торговли </t>
  </si>
  <si>
    <t xml:space="preserve">Объем платных услуг населению 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</si>
  <si>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</si>
  <si>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</si>
  <si>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</si>
  <si>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</si>
  <si>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VII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</si>
  <si>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</si>
  <si>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</si>
  <si>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</si>
  <si>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</si>
  <si>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Число индивидуальных предпринимателей (физических лиц, действующих без образования юридического лица)</t>
  </si>
  <si>
    <t>VIII</t>
  </si>
  <si>
    <t>Инвестиции</t>
  </si>
  <si>
    <t>Инвестиции в основной капитал</t>
  </si>
  <si>
    <t>Муниципальный долг</t>
  </si>
  <si>
    <t>млн руб.</t>
  </si>
  <si>
    <t>IX</t>
  </si>
  <si>
    <t>Рынок труда и занятость населения</t>
  </si>
  <si>
    <t>Численность занятых в экономике (среднегодовая)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</si>
  <si>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</si>
  <si>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</si>
  <si>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</si>
  <si>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</si>
  <si>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Среднесписочная численность работников организаций (без внешних совместителей)</t>
  </si>
  <si>
    <t>Среднемесячная номинальная начисленная заработная плата в целом по муниципальному образованию</t>
  </si>
  <si>
    <t>Рублей</t>
  </si>
  <si>
    <t>% к предыдущему году</t>
  </si>
  <si>
    <t>Фонд начисленной заработной платы всех работников по муниципальному образованию</t>
  </si>
  <si>
    <t>X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</si>
  <si>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</si>
  <si>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</si>
  <si>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</si>
  <si>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>посещений в смену на 1 тыс. населения</t>
  </si>
  <si>
    <t>общедоступными библиотеками</t>
  </si>
  <si>
    <t>ед. на 1000 населения</t>
  </si>
  <si>
    <t>1.3</t>
  </si>
  <si>
    <t xml:space="preserve">учреждениями культурно-досугового типа </t>
  </si>
  <si>
    <t>1.4</t>
  </si>
  <si>
    <t>дошкольными образовательными учреждениями</t>
  </si>
  <si>
    <t>мест на 1000 детей в возрасте 1-6 лет</t>
  </si>
  <si>
    <t>XI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</si>
  <si>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</si>
  <si>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</si>
  <si>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</si>
  <si>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Основные показатели прогноза социально-экономического развития муниципального образования на 2024-2026 годы</t>
  </si>
  <si>
    <t>Большеколпанское сельское поселение Гатчинского муниципального района Ленинградской области</t>
  </si>
  <si>
    <t>Приложение № 1 к Решению Совета депутатов</t>
  </si>
  <si>
    <t>от 26.10.2023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</si>
</sst>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Courier"/>
      <family val="2"/>
    </font>
    <font>
      <sz val="12"/>
      <color theme="1"/>
      <name val="Times New Roman"/>
      <family val="2"/>
    </font>
    <font>
      <b/>
      <sz val="14"/>
      <color indexed="10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4" fillId="2" borderId="0" xfId="0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0" xfId="20"/>
    <cellStyle name="Обычный 2" xfId="21"/>
    <cellStyle name="Обычный 25 2" xfId="22"/>
    <cellStyle name="Обычный 3" xfId="23"/>
    <cellStyle name="Обычный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0"/>
  <sheetViews>
    <sheetView tabSelected="1" zoomScale="110" zoomScaleNormal="110" workbookViewId="0" topLeftCell="A1">
      <selection activeCell="E3" sqref="E3:H3"/>
    </sheetView>
  </sheetViews>
  <sheetFormatPr defaultColWidth="9.140625" defaultRowHeight="15"/>
  <cols>
    <col min="1" max="1" width="9.00390625" style="2" customWidth="1"/>
    <col min="2" max="2" width="51.57421875" style="3" customWidth="1"/>
    <col min="3" max="3" width="19.8515625" style="4" customWidth="1"/>
    <col min="4" max="4" width="12.57421875" style="4" customWidth="1"/>
    <col min="5" max="5" width="15.00390625" style="4" customWidth="1"/>
    <col min="6" max="6" width="13.140625" style="4" customWidth="1"/>
    <col min="7" max="7" width="13.7109375" style="4" customWidth="1"/>
    <col min="8" max="8" width="14.421875" style="4" customWidth="1"/>
    <col min="9" max="16384" width="9.140625" style="1" customWidth="1"/>
  </cols>
  <sheetData>
    <row r="2" spans="5:8" ht="15">
      <c r="E2" s="45" t="s">
        <v>113</v>
      </c>
      <c r="F2" s="45"/>
      <c r="G2" s="45"/>
      <c r="H2" s="45"/>
    </row>
    <row r="3" spans="5:8" ht="15">
      <c r="E3" s="45" t="s">
        <v>114</v>
      </c>
      <c r="F3" s="45"/>
      <c r="G3" s="45"/>
      <c r="H3" s="45"/>
    </row>
    <row r="4" spans="5:8" ht="15">
      <c r="E4" s="30"/>
      <c r="F4" s="30"/>
      <c r="G4" s="30"/>
      <c r="H4" s="30"/>
    </row>
    <row r="5" spans="5:8" ht="15">
      <c r="E5" s="30"/>
      <c r="F5" s="30"/>
      <c r="G5" s="30"/>
      <c r="H5" s="30"/>
    </row>
    <row r="6" spans="1:8" ht="18.75">
      <c r="A6" s="46" t="s">
        <v>112</v>
      </c>
      <c r="B6" s="46"/>
      <c r="C6" s="46"/>
      <c r="D6" s="46"/>
      <c r="E6" s="46"/>
      <c r="F6" s="46"/>
      <c r="G6" s="46"/>
      <c r="H6" s="46"/>
    </row>
    <row r="7" spans="1:8" ht="42.75" customHeight="1">
      <c r="A7" s="47" t="s">
        <v>111</v>
      </c>
      <c r="B7" s="48"/>
      <c r="C7" s="48"/>
      <c r="D7" s="48"/>
      <c r="E7" s="48"/>
      <c r="F7" s="48"/>
      <c r="G7" s="48"/>
      <c r="H7" s="48"/>
    </row>
    <row r="8" spans="1:8" ht="15">
      <c r="A8" s="5"/>
      <c r="B8" s="6"/>
      <c r="C8" s="7"/>
      <c r="D8" s="7"/>
      <c r="E8" s="7"/>
      <c r="F8" s="7"/>
      <c r="G8" s="7"/>
      <c r="H8" s="7"/>
    </row>
    <row r="9" spans="1:8" ht="15">
      <c r="A9" s="49" t="s">
        <v>0</v>
      </c>
      <c r="B9" s="50" t="s">
        <v>1</v>
      </c>
      <c r="C9" s="49" t="s">
        <v>2</v>
      </c>
      <c r="D9" s="8" t="s">
        <v>3</v>
      </c>
      <c r="E9" s="8" t="s">
        <v>4</v>
      </c>
      <c r="F9" s="49" t="s">
        <v>5</v>
      </c>
      <c r="G9" s="51"/>
      <c r="H9" s="51"/>
    </row>
    <row r="10" spans="1:8" ht="15">
      <c r="A10" s="49"/>
      <c r="B10" s="50"/>
      <c r="C10" s="49"/>
      <c r="D10" s="11">
        <v>2022</v>
      </c>
      <c r="E10" s="8">
        <v>2023</v>
      </c>
      <c r="F10" s="11">
        <v>2024</v>
      </c>
      <c r="G10" s="11">
        <v>2025</v>
      </c>
      <c r="H10" s="11">
        <v>2026</v>
      </c>
    </row>
    <row r="11" spans="1:8" ht="15">
      <c r="A11" s="12" t="s">
        <v>6</v>
      </c>
      <c r="B11" s="9" t="s">
        <v>7</v>
      </c>
      <c r="C11" s="13"/>
      <c r="D11" s="13"/>
      <c r="E11" s="13"/>
      <c r="F11" s="13"/>
      <c r="G11" s="13"/>
      <c r="H11" s="13"/>
    </row>
    <row r="12" spans="1:8" ht="15">
      <c r="A12" s="14">
        <v>1</v>
      </c>
      <c r="B12" s="15" t="s">
        <v>8</v>
      </c>
      <c r="C12" s="11" t="s">
        <v>9</v>
      </c>
      <c r="D12" s="16">
        <v>9434</v>
      </c>
      <c r="E12" s="16">
        <v>8936</v>
      </c>
      <c r="F12" s="16">
        <f>E12+E18+E21</f>
        <v>8948</v>
      </c>
      <c r="G12" s="16">
        <f aca="true" t="shared" si="0" ref="G12:H12">F12+F18+F21</f>
        <v>8981</v>
      </c>
      <c r="H12" s="16">
        <f t="shared" si="0"/>
        <v>9019</v>
      </c>
    </row>
    <row r="13" spans="1:8" ht="15">
      <c r="A13" s="14" t="s">
        <v>10</v>
      </c>
      <c r="B13" s="15" t="s">
        <v>11</v>
      </c>
      <c r="C13" s="11" t="s">
        <v>9</v>
      </c>
      <c r="D13" s="16"/>
      <c r="E13" s="16"/>
      <c r="F13" s="16"/>
      <c r="G13" s="16"/>
      <c r="H13" s="16"/>
    </row>
    <row r="14" spans="1:8" ht="15">
      <c r="A14" s="14" t="s">
        <v>12</v>
      </c>
      <c r="B14" s="15" t="s">
        <v>13</v>
      </c>
      <c r="C14" s="11" t="s">
        <v>9</v>
      </c>
      <c r="D14" s="16">
        <v>9434</v>
      </c>
      <c r="E14" s="16">
        <f>E12-E13</f>
        <v>8936</v>
      </c>
      <c r="F14" s="16">
        <f>F12-F13</f>
        <v>8948</v>
      </c>
      <c r="G14" s="16">
        <f aca="true" t="shared" si="1" ref="G14:H14">G12-G13</f>
        <v>8981</v>
      </c>
      <c r="H14" s="16">
        <f t="shared" si="1"/>
        <v>9019</v>
      </c>
    </row>
    <row r="15" spans="1:8" ht="15">
      <c r="A15" s="17" t="s">
        <v>14</v>
      </c>
      <c r="B15" s="15" t="s">
        <v>15</v>
      </c>
      <c r="C15" s="11" t="s">
        <v>9</v>
      </c>
      <c r="D15" s="16">
        <v>9411</v>
      </c>
      <c r="E15" s="16">
        <v>8942</v>
      </c>
      <c r="F15" s="16">
        <f>(F12+G12)/2</f>
        <v>8964.5</v>
      </c>
      <c r="G15" s="16">
        <f>(G12+H12)/2</f>
        <v>9000</v>
      </c>
      <c r="H15" s="16">
        <f>(H12+(H12+H18+H21))/2</f>
        <v>9043</v>
      </c>
    </row>
    <row r="16" spans="1:8" ht="15">
      <c r="A16" s="18" t="s">
        <v>16</v>
      </c>
      <c r="B16" s="15" t="s">
        <v>17</v>
      </c>
      <c r="C16" s="11" t="s">
        <v>9</v>
      </c>
      <c r="D16" s="16">
        <v>62</v>
      </c>
      <c r="E16" s="16">
        <v>65</v>
      </c>
      <c r="F16" s="16">
        <v>69</v>
      </c>
      <c r="G16" s="16">
        <v>73</v>
      </c>
      <c r="H16" s="16">
        <v>80</v>
      </c>
    </row>
    <row r="17" spans="1:8" ht="15">
      <c r="A17" s="18" t="s">
        <v>18</v>
      </c>
      <c r="B17" s="15" t="s">
        <v>19</v>
      </c>
      <c r="C17" s="11" t="s">
        <v>9</v>
      </c>
      <c r="D17" s="16">
        <v>126</v>
      </c>
      <c r="E17" s="16">
        <v>98</v>
      </c>
      <c r="F17" s="16">
        <v>98</v>
      </c>
      <c r="G17" s="16">
        <v>100</v>
      </c>
      <c r="H17" s="16">
        <v>102</v>
      </c>
    </row>
    <row r="18" spans="1:8" ht="15">
      <c r="A18" s="18" t="s">
        <v>20</v>
      </c>
      <c r="B18" s="15" t="s">
        <v>21</v>
      </c>
      <c r="C18" s="11" t="s">
        <v>9</v>
      </c>
      <c r="D18" s="16">
        <f>D16-D17</f>
        <v>-64</v>
      </c>
      <c r="E18" s="16">
        <f aca="true" t="shared" si="2" ref="E18:H21">E16-E17</f>
        <v>-33</v>
      </c>
      <c r="F18" s="16">
        <f t="shared" si="2"/>
        <v>-29</v>
      </c>
      <c r="G18" s="16">
        <f t="shared" si="2"/>
        <v>-27</v>
      </c>
      <c r="H18" s="16">
        <f t="shared" si="2"/>
        <v>-22</v>
      </c>
    </row>
    <row r="19" spans="1:8" ht="15">
      <c r="A19" s="18" t="s">
        <v>22</v>
      </c>
      <c r="B19" s="15" t="s">
        <v>23</v>
      </c>
      <c r="C19" s="11" t="s">
        <v>9</v>
      </c>
      <c r="D19" s="16">
        <v>290</v>
      </c>
      <c r="E19" s="16">
        <v>305</v>
      </c>
      <c r="F19" s="16">
        <v>320</v>
      </c>
      <c r="G19" s="16">
        <v>325</v>
      </c>
      <c r="H19" s="16">
        <v>330</v>
      </c>
    </row>
    <row r="20" spans="1:8" ht="15">
      <c r="A20" s="18" t="s">
        <v>24</v>
      </c>
      <c r="B20" s="15" t="s">
        <v>25</v>
      </c>
      <c r="C20" s="11" t="s">
        <v>9</v>
      </c>
      <c r="D20" s="16">
        <v>276</v>
      </c>
      <c r="E20" s="16">
        <v>260</v>
      </c>
      <c r="F20" s="16">
        <v>258</v>
      </c>
      <c r="G20" s="16">
        <v>260</v>
      </c>
      <c r="H20" s="16">
        <v>260</v>
      </c>
    </row>
    <row r="21" spans="1:8" ht="15">
      <c r="A21" s="18" t="s">
        <v>26</v>
      </c>
      <c r="B21" s="15" t="s">
        <v>27</v>
      </c>
      <c r="C21" s="11" t="s">
        <v>9</v>
      </c>
      <c r="D21" s="16">
        <f>D19-D20</f>
        <v>14</v>
      </c>
      <c r="E21" s="16">
        <f t="shared" si="2"/>
        <v>45</v>
      </c>
      <c r="F21" s="16">
        <f t="shared" si="2"/>
        <v>62</v>
      </c>
      <c r="G21" s="16">
        <f t="shared" si="2"/>
        <v>65</v>
      </c>
      <c r="H21" s="16">
        <f t="shared" si="2"/>
        <v>70</v>
      </c>
    </row>
    <row r="22" spans="1:8" ht="31.5">
      <c r="A22" s="18" t="s">
        <v>28</v>
      </c>
      <c r="B22" s="15" t="s">
        <v>29</v>
      </c>
      <c r="C22" s="11" t="s">
        <v>30</v>
      </c>
      <c r="D22" s="16">
        <f>D16/D15*1000</f>
        <v>6.588035277866327</v>
      </c>
      <c r="E22" s="16">
        <f>E16/E15*1000</f>
        <v>7.269067322746588</v>
      </c>
      <c r="F22" s="16">
        <f>F16/F15*1000</f>
        <v>7.697027162697306</v>
      </c>
      <c r="G22" s="16">
        <f>G16/G15*1000</f>
        <v>8.11111111111111</v>
      </c>
      <c r="H22" s="16">
        <f>H16/H15*1000</f>
        <v>8.84662169633971</v>
      </c>
    </row>
    <row r="23" spans="1:8" ht="31.5">
      <c r="A23" s="18" t="s">
        <v>31</v>
      </c>
      <c r="B23" s="15" t="s">
        <v>32</v>
      </c>
      <c r="C23" s="11" t="s">
        <v>30</v>
      </c>
      <c r="D23" s="16">
        <f>D17/D15*1000</f>
        <v>13.3885878227606</v>
      </c>
      <c r="E23" s="16">
        <f>E17/E15*1000</f>
        <v>10.959516886602549</v>
      </c>
      <c r="F23" s="16">
        <f>F17/F15*1000</f>
        <v>10.932009593396174</v>
      </c>
      <c r="G23" s="16">
        <f>G17/G15*1000</f>
        <v>11.11111111111111</v>
      </c>
      <c r="H23" s="16">
        <f>H17/H15*1000</f>
        <v>11.279442662833132</v>
      </c>
    </row>
    <row r="24" spans="1:8" ht="31.5">
      <c r="A24" s="18" t="s">
        <v>33</v>
      </c>
      <c r="B24" s="15" t="s">
        <v>34</v>
      </c>
      <c r="C24" s="11" t="s">
        <v>30</v>
      </c>
      <c r="D24" s="16">
        <f>D18/D15*1000</f>
        <v>-6.8005525448942725</v>
      </c>
      <c r="E24" s="16">
        <f>E22-E23</f>
        <v>-3.6904495638559602</v>
      </c>
      <c r="F24" s="16">
        <f>F22-F23</f>
        <v>-3.234982430698868</v>
      </c>
      <c r="G24" s="16">
        <f>G22-G23</f>
        <v>-3</v>
      </c>
      <c r="H24" s="16">
        <f>H22-H23</f>
        <v>-2.4328209664934217</v>
      </c>
    </row>
    <row r="25" spans="1:8" ht="31.5">
      <c r="A25" s="18" t="s">
        <v>35</v>
      </c>
      <c r="B25" s="15" t="s">
        <v>36</v>
      </c>
      <c r="C25" s="11" t="s">
        <v>30</v>
      </c>
      <c r="D25" s="16">
        <f>D21/D15*1000</f>
        <v>1.4876208691956223</v>
      </c>
      <c r="E25" s="16">
        <f>E21/E15*1000</f>
        <v>5.032431223439946</v>
      </c>
      <c r="F25" s="16">
        <f>F21/F15*1000</f>
        <v>6.91616933459758</v>
      </c>
      <c r="G25" s="16">
        <f>G21/G15*1000</f>
        <v>7.222222222222222</v>
      </c>
      <c r="H25" s="16">
        <f>H21/H15*1000</f>
        <v>7.740793984297246</v>
      </c>
    </row>
    <row r="26" spans="1:8" ht="15">
      <c r="A26" s="19" t="s">
        <v>37</v>
      </c>
      <c r="B26" s="20" t="s">
        <v>38</v>
      </c>
      <c r="C26" s="21"/>
      <c r="D26" s="21"/>
      <c r="E26" s="21"/>
      <c r="F26" s="21"/>
      <c r="G26" s="21"/>
      <c r="H26" s="21"/>
    </row>
    <row r="27" spans="1:8" ht="63">
      <c r="A27" s="22" t="s">
        <v>39</v>
      </c>
      <c r="B27" s="23" t="s">
        <v>40</v>
      </c>
      <c r="C27" s="24" t="s">
        <v>41</v>
      </c>
      <c r="D27" s="41">
        <v>46</v>
      </c>
      <c r="E27" s="41">
        <v>47</v>
      </c>
      <c r="F27" s="41">
        <v>47</v>
      </c>
      <c r="G27" s="41">
        <v>48</v>
      </c>
      <c r="H27" s="41">
        <v>49</v>
      </c>
    </row>
    <row r="28" spans="1:8" ht="38.25" customHeight="1">
      <c r="A28" s="52" t="s">
        <v>14</v>
      </c>
      <c r="B28" s="53" t="s">
        <v>42</v>
      </c>
      <c r="C28" s="11" t="s">
        <v>43</v>
      </c>
      <c r="D28" s="16">
        <v>8380764.4</v>
      </c>
      <c r="E28" s="16">
        <f>4024847.5*2.3</f>
        <v>9257149.25</v>
      </c>
      <c r="F28" s="43">
        <f>E28*0.049+E28</f>
        <v>9710749.56325</v>
      </c>
      <c r="G28" s="43">
        <f>F28*0.04+F28</f>
        <v>10099179.54578</v>
      </c>
      <c r="H28" s="43">
        <f>G28*0.04+G28</f>
        <v>10503146.727611199</v>
      </c>
    </row>
    <row r="29" spans="1:8" ht="46.5" customHeight="1">
      <c r="A29" s="52"/>
      <c r="B29" s="54"/>
      <c r="C29" s="24" t="s">
        <v>44</v>
      </c>
      <c r="D29" s="16">
        <v>101.6</v>
      </c>
      <c r="E29" s="16">
        <f>E28/D28*100</f>
        <v>110.45709923548262</v>
      </c>
      <c r="F29" s="16">
        <f>F28/E28*100</f>
        <v>104.89999999999999</v>
      </c>
      <c r="G29" s="16">
        <f>G28/F28*100</f>
        <v>104</v>
      </c>
      <c r="H29" s="16">
        <f>H28/G28*100</f>
        <v>104</v>
      </c>
    </row>
    <row r="30" spans="1:11" ht="15" customHeight="1">
      <c r="A30" s="25" t="s">
        <v>45</v>
      </c>
      <c r="B30" s="55" t="s">
        <v>46</v>
      </c>
      <c r="C30" s="55"/>
      <c r="D30" s="55"/>
      <c r="E30" s="55"/>
      <c r="F30" s="55"/>
      <c r="G30" s="55"/>
      <c r="H30" s="55"/>
      <c r="I30" s="26"/>
      <c r="J30" s="26"/>
      <c r="K30" s="26"/>
    </row>
    <row r="31" spans="1:11" s="26" customFormat="1" ht="15">
      <c r="A31" s="56">
        <v>1</v>
      </c>
      <c r="B31" s="57" t="s">
        <v>47</v>
      </c>
      <c r="C31" s="11" t="s">
        <v>43</v>
      </c>
      <c r="D31" s="16">
        <v>475992</v>
      </c>
      <c r="E31" s="16">
        <v>474037</v>
      </c>
      <c r="F31" s="16">
        <f>F33+F35</f>
        <v>523544</v>
      </c>
      <c r="G31" s="16">
        <f>G33+G35</f>
        <v>553180</v>
      </c>
      <c r="H31" s="16">
        <f>H33+H35</f>
        <v>581474</v>
      </c>
      <c r="I31" s="1"/>
      <c r="J31" s="1"/>
      <c r="K31" s="1"/>
    </row>
    <row r="32" spans="1:11" s="26" customFormat="1" ht="63">
      <c r="A32" s="56"/>
      <c r="B32" s="58"/>
      <c r="C32" s="24" t="s">
        <v>44</v>
      </c>
      <c r="D32" s="16">
        <v>120.4</v>
      </c>
      <c r="E32" s="16">
        <f>E31/D31*100</f>
        <v>99.5892788114086</v>
      </c>
      <c r="F32" s="16">
        <f>F31/E31*100</f>
        <v>110.44369954244078</v>
      </c>
      <c r="G32" s="16">
        <f>G31/F31*100</f>
        <v>105.66065125376282</v>
      </c>
      <c r="H32" s="16">
        <f>H31/G31*100</f>
        <v>105.11479084565603</v>
      </c>
      <c r="I32" s="1"/>
      <c r="J32" s="1"/>
      <c r="K32" s="1"/>
    </row>
    <row r="33" spans="1:11" s="26" customFormat="1" ht="15">
      <c r="A33" s="56" t="s">
        <v>10</v>
      </c>
      <c r="B33" s="57" t="s">
        <v>48</v>
      </c>
      <c r="C33" s="11" t="s">
        <v>43</v>
      </c>
      <c r="D33" s="16">
        <v>31371</v>
      </c>
      <c r="E33" s="16">
        <v>25137</v>
      </c>
      <c r="F33" s="44">
        <v>29754</v>
      </c>
      <c r="G33" s="44">
        <v>32700</v>
      </c>
      <c r="H33" s="44">
        <v>34970</v>
      </c>
      <c r="I33" s="1"/>
      <c r="J33" s="1"/>
      <c r="K33" s="1"/>
    </row>
    <row r="34" spans="1:11" s="26" customFormat="1" ht="63">
      <c r="A34" s="56"/>
      <c r="B34" s="58"/>
      <c r="C34" s="24" t="s">
        <v>44</v>
      </c>
      <c r="D34" s="16">
        <v>110.8</v>
      </c>
      <c r="E34" s="16">
        <f>E33/D33*100</f>
        <v>80.12814382710147</v>
      </c>
      <c r="F34" s="16">
        <f>F33/E33*100</f>
        <v>118.36734693877551</v>
      </c>
      <c r="G34" s="16">
        <f>G33/F33*100</f>
        <v>109.90118975599918</v>
      </c>
      <c r="H34" s="16">
        <f>H33/G33*100</f>
        <v>106.94189602446482</v>
      </c>
      <c r="I34" s="1"/>
      <c r="J34" s="1"/>
      <c r="K34" s="1"/>
    </row>
    <row r="35" spans="1:8" ht="15">
      <c r="A35" s="56" t="s">
        <v>12</v>
      </c>
      <c r="B35" s="57" t="s">
        <v>49</v>
      </c>
      <c r="C35" s="11" t="s">
        <v>43</v>
      </c>
      <c r="D35" s="16">
        <v>444624</v>
      </c>
      <c r="E35" s="16">
        <f>448900</f>
        <v>448900</v>
      </c>
      <c r="F35" s="44">
        <v>493790</v>
      </c>
      <c r="G35" s="44">
        <v>520480</v>
      </c>
      <c r="H35" s="44">
        <v>546504</v>
      </c>
    </row>
    <row r="36" spans="1:8" ht="63" customHeight="1">
      <c r="A36" s="56"/>
      <c r="B36" s="59"/>
      <c r="C36" s="60" t="s">
        <v>44</v>
      </c>
      <c r="D36" s="62">
        <v>121.1</v>
      </c>
      <c r="E36" s="62">
        <f>E35/D35*100</f>
        <v>100.96171146856669</v>
      </c>
      <c r="F36" s="62">
        <f aca="true" t="shared" si="3" ref="F36:H36">F35/E35*100</f>
        <v>110.00000000000001</v>
      </c>
      <c r="G36" s="62">
        <f t="shared" si="3"/>
        <v>105.40513173616316</v>
      </c>
      <c r="H36" s="62">
        <f t="shared" si="3"/>
        <v>105</v>
      </c>
    </row>
    <row r="37" spans="1:8" ht="15">
      <c r="A37" s="56"/>
      <c r="B37" s="58"/>
      <c r="C37" s="61"/>
      <c r="D37" s="63"/>
      <c r="E37" s="63"/>
      <c r="F37" s="63"/>
      <c r="G37" s="63"/>
      <c r="H37" s="63"/>
    </row>
    <row r="38" spans="1:8" ht="15">
      <c r="A38" s="25" t="s">
        <v>50</v>
      </c>
      <c r="B38" s="9" t="s">
        <v>51</v>
      </c>
      <c r="C38" s="13"/>
      <c r="D38" s="13"/>
      <c r="E38" s="13"/>
      <c r="F38" s="13"/>
      <c r="G38" s="13"/>
      <c r="H38" s="13"/>
    </row>
    <row r="39" spans="1:8" ht="31.5">
      <c r="A39" s="18" t="s">
        <v>39</v>
      </c>
      <c r="B39" s="15" t="s">
        <v>52</v>
      </c>
      <c r="C39" s="11" t="s">
        <v>53</v>
      </c>
      <c r="D39" s="16">
        <v>4296</v>
      </c>
      <c r="E39" s="16">
        <v>4382</v>
      </c>
      <c r="F39" s="16">
        <v>4470</v>
      </c>
      <c r="G39" s="16">
        <v>4559</v>
      </c>
      <c r="H39" s="16">
        <v>4650</v>
      </c>
    </row>
    <row r="40" spans="1:8" ht="31.5">
      <c r="A40" s="18" t="s">
        <v>14</v>
      </c>
      <c r="B40" s="15" t="s">
        <v>54</v>
      </c>
      <c r="C40" s="11" t="s">
        <v>41</v>
      </c>
      <c r="D40" s="16"/>
      <c r="E40" s="16"/>
      <c r="F40" s="16"/>
      <c r="G40" s="16"/>
      <c r="H40" s="16"/>
    </row>
    <row r="41" spans="1:8" ht="31.5">
      <c r="A41" s="18">
        <v>3</v>
      </c>
      <c r="B41" s="15" t="s">
        <v>55</v>
      </c>
      <c r="C41" s="11" t="s">
        <v>56</v>
      </c>
      <c r="D41" s="16">
        <v>35.96</v>
      </c>
      <c r="E41" s="16">
        <v>37.77</v>
      </c>
      <c r="F41" s="16">
        <v>38.6</v>
      </c>
      <c r="G41" s="16">
        <v>39.4</v>
      </c>
      <c r="H41" s="16">
        <v>40.2</v>
      </c>
    </row>
    <row r="42" spans="1:8" ht="15">
      <c r="A42" s="25" t="s">
        <v>57</v>
      </c>
      <c r="B42" s="9" t="s">
        <v>58</v>
      </c>
      <c r="C42" s="13"/>
      <c r="D42" s="13"/>
      <c r="E42" s="13"/>
      <c r="F42" s="13"/>
      <c r="G42" s="13"/>
      <c r="H42" s="13"/>
    </row>
    <row r="43" spans="1:8" ht="31.5">
      <c r="A43" s="18" t="s">
        <v>39</v>
      </c>
      <c r="B43" s="15" t="s">
        <v>59</v>
      </c>
      <c r="C43" s="11" t="s">
        <v>60</v>
      </c>
      <c r="D43" s="16">
        <v>37</v>
      </c>
      <c r="E43" s="16">
        <v>37</v>
      </c>
      <c r="F43" s="16">
        <v>37</v>
      </c>
      <c r="G43" s="16">
        <v>37</v>
      </c>
      <c r="H43" s="16">
        <v>37</v>
      </c>
    </row>
    <row r="44" spans="1:8" ht="47.25">
      <c r="A44" s="17" t="s">
        <v>14</v>
      </c>
      <c r="B44" s="15" t="s">
        <v>61</v>
      </c>
      <c r="C44" s="11" t="s">
        <v>60</v>
      </c>
      <c r="D44" s="16">
        <v>37</v>
      </c>
      <c r="E44" s="16">
        <v>37</v>
      </c>
      <c r="F44" s="16">
        <v>37</v>
      </c>
      <c r="G44" s="16">
        <v>37</v>
      </c>
      <c r="H44" s="16">
        <v>37</v>
      </c>
    </row>
    <row r="45" spans="1:8" ht="78.75">
      <c r="A45" s="17" t="s">
        <v>16</v>
      </c>
      <c r="B45" s="15" t="s">
        <v>62</v>
      </c>
      <c r="C45" s="11" t="s">
        <v>63</v>
      </c>
      <c r="D45" s="16">
        <f>D44/D43*100</f>
        <v>100</v>
      </c>
      <c r="E45" s="16">
        <f>E44/E43*100</f>
        <v>100</v>
      </c>
      <c r="F45" s="16">
        <f>F44/F43*100</f>
        <v>100</v>
      </c>
      <c r="G45" s="16">
        <f>G44/G43*100</f>
        <v>100</v>
      </c>
      <c r="H45" s="16">
        <f>H44/H43*100</f>
        <v>100</v>
      </c>
    </row>
    <row r="46" spans="1:8" ht="15">
      <c r="A46" s="25" t="s">
        <v>64</v>
      </c>
      <c r="B46" s="9" t="s">
        <v>65</v>
      </c>
      <c r="C46" s="13"/>
      <c r="D46" s="13"/>
      <c r="E46" s="13"/>
      <c r="F46" s="13"/>
      <c r="G46" s="13"/>
      <c r="H46" s="13"/>
    </row>
    <row r="47" spans="1:8" ht="15">
      <c r="A47" s="66">
        <v>1</v>
      </c>
      <c r="B47" s="67" t="s">
        <v>66</v>
      </c>
      <c r="C47" s="11" t="s">
        <v>43</v>
      </c>
      <c r="D47" s="16">
        <v>9438777</v>
      </c>
      <c r="E47" s="16">
        <f>D47*0.98</f>
        <v>9250001.459999999</v>
      </c>
      <c r="F47" s="16">
        <f>E47*0.025+E47</f>
        <v>9481251.496499998</v>
      </c>
      <c r="G47" s="16">
        <f>F47*0.049+F47</f>
        <v>9945832.8198285</v>
      </c>
      <c r="H47" s="16">
        <f>G47*0.038+G47</f>
        <v>10323774.466981983</v>
      </c>
    </row>
    <row r="48" spans="1:8" ht="63">
      <c r="A48" s="66"/>
      <c r="B48" s="67"/>
      <c r="C48" s="24" t="s">
        <v>44</v>
      </c>
      <c r="D48" s="16">
        <v>97</v>
      </c>
      <c r="E48" s="16">
        <f>E47/D47*100</f>
        <v>97.99999999999999</v>
      </c>
      <c r="F48" s="16">
        <f>F47/E47*100</f>
        <v>102.49999999999999</v>
      </c>
      <c r="G48" s="16">
        <f>G47/F47*100</f>
        <v>104.90000000000002</v>
      </c>
      <c r="H48" s="16">
        <f>H47/G47*100</f>
        <v>103.8</v>
      </c>
    </row>
    <row r="49" spans="1:8" ht="15">
      <c r="A49" s="68" t="s">
        <v>14</v>
      </c>
      <c r="B49" s="65" t="s">
        <v>67</v>
      </c>
      <c r="C49" s="11" t="s">
        <v>43</v>
      </c>
      <c r="D49" s="16">
        <v>64056.3</v>
      </c>
      <c r="E49" s="16">
        <f>D49*1.269</f>
        <v>81287.4447</v>
      </c>
      <c r="F49" s="16">
        <f>E49*0.046+E49</f>
        <v>85026.6671562</v>
      </c>
      <c r="G49" s="16">
        <f>F49*0.04+F49</f>
        <v>88427.733842448</v>
      </c>
      <c r="H49" s="16">
        <f>G49*0.04+G49</f>
        <v>91964.84319614591</v>
      </c>
    </row>
    <row r="50" spans="1:8" ht="63">
      <c r="A50" s="68"/>
      <c r="B50" s="65"/>
      <c r="C50" s="24" t="s">
        <v>44</v>
      </c>
      <c r="D50" s="16">
        <v>109.9</v>
      </c>
      <c r="E50" s="16">
        <f>E49/D49*100</f>
        <v>126.89999999999999</v>
      </c>
      <c r="F50" s="16">
        <f>F49/E49*100</f>
        <v>104.60000000000001</v>
      </c>
      <c r="G50" s="16">
        <f>G49/F49*100</f>
        <v>104</v>
      </c>
      <c r="H50" s="16">
        <f>H49/G49*100</f>
        <v>104</v>
      </c>
    </row>
    <row r="51" spans="1:8" ht="31.5">
      <c r="A51" s="27" t="s">
        <v>16</v>
      </c>
      <c r="B51" s="28" t="s">
        <v>68</v>
      </c>
      <c r="C51" s="24" t="s">
        <v>41</v>
      </c>
      <c r="D51" s="16">
        <v>41</v>
      </c>
      <c r="E51" s="16">
        <v>41</v>
      </c>
      <c r="F51" s="16">
        <v>41</v>
      </c>
      <c r="G51" s="16">
        <v>43</v>
      </c>
      <c r="H51" s="16">
        <v>44</v>
      </c>
    </row>
    <row r="52" spans="1:8" ht="31.5">
      <c r="A52" s="27" t="s">
        <v>18</v>
      </c>
      <c r="B52" s="28" t="s">
        <v>69</v>
      </c>
      <c r="C52" s="24" t="s">
        <v>53</v>
      </c>
      <c r="D52" s="16">
        <v>5729.89</v>
      </c>
      <c r="E52" s="16">
        <v>5729.9</v>
      </c>
      <c r="F52" s="16">
        <v>5729.9</v>
      </c>
      <c r="G52" s="16">
        <v>5820</v>
      </c>
      <c r="H52" s="16">
        <v>5880</v>
      </c>
    </row>
    <row r="53" spans="1:8" ht="31.5">
      <c r="A53" s="27" t="s">
        <v>20</v>
      </c>
      <c r="B53" s="28" t="s">
        <v>70</v>
      </c>
      <c r="C53" s="24" t="s">
        <v>41</v>
      </c>
      <c r="D53" s="16">
        <v>9</v>
      </c>
      <c r="E53" s="16">
        <v>10</v>
      </c>
      <c r="F53" s="16">
        <v>12</v>
      </c>
      <c r="G53" s="16">
        <v>12</v>
      </c>
      <c r="H53" s="16">
        <v>12</v>
      </c>
    </row>
    <row r="54" spans="1:8" ht="63">
      <c r="A54" s="27" t="s">
        <v>22</v>
      </c>
      <c r="B54" s="28" t="s">
        <v>71</v>
      </c>
      <c r="C54" s="24" t="s">
        <v>41</v>
      </c>
      <c r="D54" s="16">
        <v>15</v>
      </c>
      <c r="E54" s="16">
        <v>15</v>
      </c>
      <c r="F54" s="16">
        <v>15</v>
      </c>
      <c r="G54" s="16">
        <v>16</v>
      </c>
      <c r="H54" s="16">
        <v>16</v>
      </c>
    </row>
    <row r="55" spans="1:8" ht="15">
      <c r="A55" s="25" t="s">
        <v>72</v>
      </c>
      <c r="B55" s="9" t="s">
        <v>73</v>
      </c>
      <c r="C55" s="24"/>
      <c r="D55" s="16"/>
      <c r="E55" s="16"/>
      <c r="F55" s="16"/>
      <c r="G55" s="16"/>
      <c r="H55" s="16"/>
    </row>
    <row r="56" spans="1:8" ht="31.5">
      <c r="A56" s="27" t="s">
        <v>39</v>
      </c>
      <c r="B56" s="15" t="s">
        <v>74</v>
      </c>
      <c r="C56" s="11" t="s">
        <v>41</v>
      </c>
      <c r="D56" s="16">
        <v>172</v>
      </c>
      <c r="E56" s="16">
        <v>192</v>
      </c>
      <c r="F56" s="16">
        <v>195</v>
      </c>
      <c r="G56" s="16">
        <v>198</v>
      </c>
      <c r="H56" s="16">
        <v>200</v>
      </c>
    </row>
    <row r="57" spans="1:8" ht="63">
      <c r="A57" s="27" t="s">
        <v>14</v>
      </c>
      <c r="B57" s="15" t="s">
        <v>75</v>
      </c>
      <c r="C57" s="11" t="s">
        <v>76</v>
      </c>
      <c r="D57" s="16">
        <v>2742.18</v>
      </c>
      <c r="E57" s="16">
        <v>2800.1</v>
      </c>
      <c r="F57" s="16">
        <v>2810</v>
      </c>
      <c r="G57" s="16">
        <v>2834</v>
      </c>
      <c r="H57" s="16">
        <v>2836</v>
      </c>
    </row>
    <row r="58" spans="1:8" ht="47.25">
      <c r="A58" s="27" t="s">
        <v>16</v>
      </c>
      <c r="B58" s="15" t="s">
        <v>77</v>
      </c>
      <c r="C58" s="11" t="s">
        <v>41</v>
      </c>
      <c r="D58" s="16">
        <v>280</v>
      </c>
      <c r="E58" s="16">
        <v>289</v>
      </c>
      <c r="F58" s="16">
        <v>292</v>
      </c>
      <c r="G58" s="16">
        <v>295</v>
      </c>
      <c r="H58" s="16">
        <v>298</v>
      </c>
    </row>
    <row r="59" spans="1:8" ht="15">
      <c r="A59" s="29" t="s">
        <v>78</v>
      </c>
      <c r="B59" s="20" t="s">
        <v>79</v>
      </c>
      <c r="C59" s="21"/>
      <c r="D59" s="21"/>
      <c r="E59" s="21"/>
      <c r="F59" s="21"/>
      <c r="G59" s="21"/>
      <c r="H59" s="21"/>
    </row>
    <row r="60" spans="1:8" ht="15">
      <c r="A60" s="69">
        <v>1</v>
      </c>
      <c r="B60" s="53" t="s">
        <v>80</v>
      </c>
      <c r="C60" s="11" t="s">
        <v>43</v>
      </c>
      <c r="D60" s="16">
        <v>276073</v>
      </c>
      <c r="E60" s="16">
        <f>D60*1.153</f>
        <v>318312.169</v>
      </c>
      <c r="F60" s="16">
        <f>E60*0.167+E60</f>
        <v>371470.301223</v>
      </c>
      <c r="G60" s="16">
        <f>F60*0.114+F60</f>
        <v>413817.915562422</v>
      </c>
      <c r="H60" s="16">
        <f>G60*0.097+G60</f>
        <v>453958.25337197696</v>
      </c>
    </row>
    <row r="61" spans="1:8" ht="63">
      <c r="A61" s="70"/>
      <c r="B61" s="54"/>
      <c r="C61" s="24" t="s">
        <v>44</v>
      </c>
      <c r="D61" s="16">
        <v>78.4</v>
      </c>
      <c r="E61" s="16">
        <f>E60/D60*100</f>
        <v>115.3</v>
      </c>
      <c r="F61" s="16">
        <f>F60/E60*100</f>
        <v>116.7</v>
      </c>
      <c r="G61" s="16">
        <f>G60/F60*100</f>
        <v>111.4</v>
      </c>
      <c r="H61" s="16">
        <f>H60/G60*100</f>
        <v>109.7</v>
      </c>
    </row>
    <row r="62" spans="1:8" ht="15" hidden="1">
      <c r="A62" s="18" t="s">
        <v>18</v>
      </c>
      <c r="B62" s="15" t="s">
        <v>81</v>
      </c>
      <c r="C62" s="11" t="s">
        <v>82</v>
      </c>
      <c r="D62" s="16"/>
      <c r="E62" s="16"/>
      <c r="F62" s="16"/>
      <c r="G62" s="16"/>
      <c r="H62" s="16"/>
    </row>
    <row r="63" spans="1:8" ht="15">
      <c r="A63" s="25" t="s">
        <v>83</v>
      </c>
      <c r="B63" s="9" t="s">
        <v>84</v>
      </c>
      <c r="C63" s="13"/>
      <c r="D63" s="13"/>
      <c r="E63" s="13"/>
      <c r="F63" s="13"/>
      <c r="G63" s="13"/>
      <c r="H63" s="13"/>
    </row>
    <row r="64" spans="1:8" ht="15">
      <c r="A64" s="18">
        <v>1</v>
      </c>
      <c r="B64" s="15" t="s">
        <v>85</v>
      </c>
      <c r="C64" s="11" t="s">
        <v>9</v>
      </c>
      <c r="D64" s="16">
        <v>8075</v>
      </c>
      <c r="E64" s="16">
        <v>8058</v>
      </c>
      <c r="F64" s="16">
        <v>8065</v>
      </c>
      <c r="G64" s="16">
        <v>8072</v>
      </c>
      <c r="H64" s="16">
        <v>8080</v>
      </c>
    </row>
    <row r="65" spans="1:8" ht="47.25">
      <c r="A65" s="18" t="s">
        <v>14</v>
      </c>
      <c r="B65" s="15" t="s">
        <v>86</v>
      </c>
      <c r="C65" s="11" t="s">
        <v>9</v>
      </c>
      <c r="D65" s="10">
        <v>8</v>
      </c>
      <c r="E65" s="16">
        <v>12</v>
      </c>
      <c r="F65" s="16">
        <v>10</v>
      </c>
      <c r="G65" s="16">
        <v>9</v>
      </c>
      <c r="H65" s="16">
        <v>10</v>
      </c>
    </row>
    <row r="66" spans="1:8" ht="31.5">
      <c r="A66" s="18" t="s">
        <v>16</v>
      </c>
      <c r="B66" s="15" t="s">
        <v>87</v>
      </c>
      <c r="C66" s="11" t="s">
        <v>63</v>
      </c>
      <c r="D66" s="42">
        <f>D65/D64*100</f>
        <v>0.09907120743034056</v>
      </c>
      <c r="E66" s="42">
        <f>E65/E64*100</f>
        <v>0.14892032762472077</v>
      </c>
      <c r="F66" s="42">
        <f>F65/F64*100</f>
        <v>0.12399256044637322</v>
      </c>
      <c r="G66" s="42">
        <f>G65/G64*100</f>
        <v>0.11149653121902874</v>
      </c>
      <c r="H66" s="42">
        <f>H65/H64*100</f>
        <v>0.12376237623762376</v>
      </c>
    </row>
    <row r="67" spans="1:8" ht="47.25">
      <c r="A67" s="18" t="s">
        <v>18</v>
      </c>
      <c r="B67" s="15" t="s">
        <v>88</v>
      </c>
      <c r="C67" s="11" t="s">
        <v>89</v>
      </c>
      <c r="D67" s="30"/>
      <c r="E67" s="16">
        <v>2055</v>
      </c>
      <c r="F67" s="16">
        <v>2050</v>
      </c>
      <c r="G67" s="16">
        <v>2051</v>
      </c>
      <c r="H67" s="16">
        <v>2055</v>
      </c>
    </row>
    <row r="68" spans="1:8" ht="31.5">
      <c r="A68" s="17" t="s">
        <v>20</v>
      </c>
      <c r="B68" s="15" t="s">
        <v>90</v>
      </c>
      <c r="C68" s="11" t="s">
        <v>9</v>
      </c>
      <c r="D68" s="16">
        <f>D57</f>
        <v>2742.18</v>
      </c>
      <c r="E68" s="16">
        <f>E57</f>
        <v>2800.1</v>
      </c>
      <c r="F68" s="16">
        <f>F57</f>
        <v>2810</v>
      </c>
      <c r="G68" s="16">
        <v>2813</v>
      </c>
      <c r="H68" s="16">
        <v>2820</v>
      </c>
    </row>
    <row r="69" spans="1:8" ht="24" customHeight="1">
      <c r="A69" s="64" t="s">
        <v>22</v>
      </c>
      <c r="B69" s="65" t="s">
        <v>91</v>
      </c>
      <c r="C69" s="11" t="s">
        <v>92</v>
      </c>
      <c r="D69" s="16">
        <v>75804.6</v>
      </c>
      <c r="E69" s="16">
        <v>82118.048</v>
      </c>
      <c r="F69" s="16">
        <f>E69*0.023+E69</f>
        <v>84006.763104</v>
      </c>
      <c r="G69" s="16">
        <f>F69*0.025+F69</f>
        <v>86106.9321816</v>
      </c>
      <c r="H69" s="16">
        <f>G69*0.028+G69</f>
        <v>88517.9262826848</v>
      </c>
    </row>
    <row r="70" spans="1:8" ht="28.5" customHeight="1">
      <c r="A70" s="64"/>
      <c r="B70" s="65"/>
      <c r="C70" s="11" t="s">
        <v>93</v>
      </c>
      <c r="D70" s="16">
        <v>111.86</v>
      </c>
      <c r="E70" s="16">
        <f>E69/D69*100</f>
        <v>108.32858164280266</v>
      </c>
      <c r="F70" s="16">
        <f>F69/E69*100</f>
        <v>102.30000000000001</v>
      </c>
      <c r="G70" s="16">
        <f>G69/F69*100</f>
        <v>102.50000000000001</v>
      </c>
      <c r="H70" s="16">
        <f>H69/G69*100</f>
        <v>102.8</v>
      </c>
    </row>
    <row r="71" spans="1:8" ht="31.5">
      <c r="A71" s="31" t="s">
        <v>24</v>
      </c>
      <c r="B71" s="28" t="s">
        <v>94</v>
      </c>
      <c r="C71" s="24" t="s">
        <v>43</v>
      </c>
      <c r="D71" s="16">
        <f>D69*D68*12/1000000</f>
        <v>2494.438296336</v>
      </c>
      <c r="E71" s="16">
        <f>E69*E68*12/1000000</f>
        <v>2759.2649544575997</v>
      </c>
      <c r="F71" s="16">
        <f>F69*F68*12/1000000</f>
        <v>2832.70805186688</v>
      </c>
      <c r="G71" s="16">
        <f>G69*G68*12/1000000</f>
        <v>2906.6256027220898</v>
      </c>
      <c r="H71" s="16">
        <f>H69*H68*12/1000000</f>
        <v>2995.4466254060535</v>
      </c>
    </row>
    <row r="72" spans="1:8" ht="15">
      <c r="A72" s="32" t="s">
        <v>95</v>
      </c>
      <c r="B72" s="33" t="s">
        <v>96</v>
      </c>
      <c r="C72" s="34"/>
      <c r="D72" s="34"/>
      <c r="E72" s="34"/>
      <c r="F72" s="34"/>
      <c r="G72" s="34"/>
      <c r="H72" s="34"/>
    </row>
    <row r="73" spans="1:8" ht="15">
      <c r="A73" s="35">
        <v>1</v>
      </c>
      <c r="B73" s="36" t="s">
        <v>97</v>
      </c>
      <c r="C73" s="34"/>
      <c r="D73" s="34"/>
      <c r="E73" s="34"/>
      <c r="F73" s="34"/>
      <c r="G73" s="34"/>
      <c r="H73" s="34"/>
    </row>
    <row r="74" spans="1:8" ht="47.25">
      <c r="A74" s="35" t="s">
        <v>10</v>
      </c>
      <c r="B74" s="36" t="s">
        <v>98</v>
      </c>
      <c r="C74" s="37" t="s">
        <v>99</v>
      </c>
      <c r="D74" s="42">
        <f>108/D12*100</f>
        <v>1.1447954208183166</v>
      </c>
      <c r="E74" s="42">
        <f>108/E12*100</f>
        <v>1.2085944494180842</v>
      </c>
      <c r="F74" s="42">
        <f>108/F12*100</f>
        <v>1.206973625391149</v>
      </c>
      <c r="G74" s="42">
        <f>108/G12*100</f>
        <v>1.2025386927959025</v>
      </c>
      <c r="H74" s="42">
        <f>108/H12*100</f>
        <v>1.1974720035480653</v>
      </c>
    </row>
    <row r="75" spans="1:8" ht="31.5">
      <c r="A75" s="35" t="s">
        <v>12</v>
      </c>
      <c r="B75" s="36" t="s">
        <v>100</v>
      </c>
      <c r="C75" s="37" t="s">
        <v>101</v>
      </c>
      <c r="D75" s="42">
        <f>2/D12*100</f>
        <v>0.0211999152003392</v>
      </c>
      <c r="E75" s="42">
        <f>2/E12*100</f>
        <v>0.022381378692927483</v>
      </c>
      <c r="F75" s="42">
        <f>2/F12*100</f>
        <v>0.022351363433169423</v>
      </c>
      <c r="G75" s="42">
        <f>2/G12*100</f>
        <v>0.02226923505177597</v>
      </c>
      <c r="H75" s="42">
        <f>2/H12*100</f>
        <v>0.022175407473112318</v>
      </c>
    </row>
    <row r="76" spans="1:8" ht="31.5">
      <c r="A76" s="35" t="s">
        <v>102</v>
      </c>
      <c r="B76" s="36" t="s">
        <v>103</v>
      </c>
      <c r="C76" s="37" t="s">
        <v>101</v>
      </c>
      <c r="D76" s="42">
        <f>1/D12*100</f>
        <v>0.0105999576001696</v>
      </c>
      <c r="E76" s="42">
        <f>1/E12*100</f>
        <v>0.011190689346463742</v>
      </c>
      <c r="F76" s="42">
        <f>1/F12*100</f>
        <v>0.011175681716584712</v>
      </c>
      <c r="G76" s="42">
        <f>1/G12*100</f>
        <v>0.011134617525887985</v>
      </c>
      <c r="H76" s="42">
        <f>1/H12*100</f>
        <v>0.011087703736556159</v>
      </c>
    </row>
    <row r="77" spans="1:8" ht="31.5">
      <c r="A77" s="35" t="s">
        <v>104</v>
      </c>
      <c r="B77" s="36" t="s">
        <v>105</v>
      </c>
      <c r="C77" s="37" t="s">
        <v>106</v>
      </c>
      <c r="D77" s="42">
        <f>319/554*1000</f>
        <v>575.812274368231</v>
      </c>
      <c r="E77" s="42">
        <f>319/554*1000</f>
        <v>575.812274368231</v>
      </c>
      <c r="F77" s="42">
        <f>319/560*1000</f>
        <v>569.6428571428571</v>
      </c>
      <c r="G77" s="42">
        <f>319/562*1000</f>
        <v>567.6156583629893</v>
      </c>
      <c r="H77" s="42">
        <f>319/562*1000</f>
        <v>567.6156583629893</v>
      </c>
    </row>
    <row r="78" spans="1:8" ht="15">
      <c r="A78" s="38" t="s">
        <v>107</v>
      </c>
      <c r="B78" s="33" t="s">
        <v>108</v>
      </c>
      <c r="C78" s="39"/>
      <c r="D78" s="36"/>
      <c r="E78" s="36"/>
      <c r="F78" s="36"/>
      <c r="G78" s="36"/>
      <c r="H78" s="36"/>
    </row>
    <row r="79" spans="1:8" ht="31.5">
      <c r="A79" s="40">
        <v>1</v>
      </c>
      <c r="B79" s="15" t="s">
        <v>109</v>
      </c>
      <c r="C79" s="39" t="s">
        <v>89</v>
      </c>
      <c r="D79" s="39">
        <v>2</v>
      </c>
      <c r="E79" s="39">
        <v>2</v>
      </c>
      <c r="F79" s="39">
        <v>2</v>
      </c>
      <c r="G79" s="39">
        <v>2</v>
      </c>
      <c r="H79" s="39">
        <v>2</v>
      </c>
    </row>
    <row r="80" spans="1:8" ht="31.5">
      <c r="A80" s="40">
        <v>2</v>
      </c>
      <c r="B80" s="15" t="s">
        <v>110</v>
      </c>
      <c r="C80" s="39" t="s">
        <v>89</v>
      </c>
      <c r="D80" s="39">
        <v>1</v>
      </c>
      <c r="E80" s="39">
        <v>1</v>
      </c>
      <c r="F80" s="39">
        <v>1</v>
      </c>
      <c r="G80" s="39">
        <v>1</v>
      </c>
      <c r="H80" s="39">
        <v>1</v>
      </c>
    </row>
  </sheetData>
  <mergeCells count="31">
    <mergeCell ref="A69:A70"/>
    <mergeCell ref="B69:B70"/>
    <mergeCell ref="A47:A48"/>
    <mergeCell ref="B47:B48"/>
    <mergeCell ref="A49:A50"/>
    <mergeCell ref="B49:B50"/>
    <mergeCell ref="A60:A61"/>
    <mergeCell ref="B60:B61"/>
    <mergeCell ref="D36:D37"/>
    <mergeCell ref="E36:E37"/>
    <mergeCell ref="F36:F37"/>
    <mergeCell ref="G36:G37"/>
    <mergeCell ref="H36:H37"/>
    <mergeCell ref="A33:A34"/>
    <mergeCell ref="B33:B34"/>
    <mergeCell ref="A35:A37"/>
    <mergeCell ref="B35:B37"/>
    <mergeCell ref="C36:C37"/>
    <mergeCell ref="A28:A29"/>
    <mergeCell ref="B28:B29"/>
    <mergeCell ref="B30:H30"/>
    <mergeCell ref="A31:A32"/>
    <mergeCell ref="B31:B32"/>
    <mergeCell ref="E2:H2"/>
    <mergeCell ref="E3:H3"/>
    <mergeCell ref="A6:H6"/>
    <mergeCell ref="A7:H7"/>
    <mergeCell ref="A9:A10"/>
    <mergeCell ref="B9:B10"/>
    <mergeCell ref="C9:C10"/>
    <mergeCell ref="F9:H9"/>
  </mergeCells>
  <printOptions/>
  <pageMargins left="0.5905511811023623" right="0.5905511811023623" top="0.3937007874015748" bottom="0.3937007874015748" header="0.31496062992125984" footer="0.31496062992125984"/>
  <pageSetup fitToHeight="4" fitToWidth="1" horizontalDpi="600" verticalDpi="600" orientation="landscape" paperSize="9" scale="89" r:id="rId1"/>
  <ignoredErrors>
    <ignoredError sqref="E49 F49:H49 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>Гажа Елена Николаевна</dc:creator>
  <cp:keywords/>
  <dc:description/>
  <cp:lastModifiedBy>Пользователь Windows</cp:lastModifiedBy>
  <cp:lastPrinted>2023-10-26T11:55:54Z</cp:lastPrinted>
  <dcterms:created xsi:type="dcterms:W3CDTF">2006-09-28T05:33:49Z</dcterms:created>
  <dcterms:modified xsi:type="dcterms:W3CDTF">2023-10-30T09:43:20Z</dcterms:modified>
  <cp:category/>
  <cp:version/>
  <cp:contentType/>
  <cp:contentStatus>проект</cp:contentStatus>
  <cp:revision>1</cp:revision>
</cp:coreProperties>
</file>